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Nabídky\Rok 2018\Nabídky k nacenění\20.6. - VZ - hřiště Lísky\Nabídka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Pol'!$A$1:$U$47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7" i="12" l="1"/>
  <c r="F39" i="1" s="1"/>
  <c r="BA33" i="12"/>
  <c r="BA31" i="12"/>
  <c r="BA29" i="12"/>
  <c r="BA27" i="12"/>
  <c r="BA26" i="12"/>
  <c r="BA25" i="12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4" i="12"/>
  <c r="G13" i="12" s="1"/>
  <c r="I48" i="1" s="1"/>
  <c r="I14" i="12"/>
  <c r="I13" i="12" s="1"/>
  <c r="K14" i="12"/>
  <c r="K13" i="12" s="1"/>
  <c r="O14" i="12"/>
  <c r="O13" i="12" s="1"/>
  <c r="Q14" i="12"/>
  <c r="Q13" i="12" s="1"/>
  <c r="U14" i="12"/>
  <c r="U13" i="12" s="1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K34" i="12"/>
  <c r="G35" i="12"/>
  <c r="G34" i="12" s="1"/>
  <c r="I50" i="1" s="1"/>
  <c r="I19" i="1" s="1"/>
  <c r="I35" i="12"/>
  <c r="I34" i="12" s="1"/>
  <c r="K35" i="12"/>
  <c r="O35" i="12"/>
  <c r="O34" i="12" s="1"/>
  <c r="Q35" i="12"/>
  <c r="Q34" i="12" s="1"/>
  <c r="U35" i="12"/>
  <c r="U34" i="12" s="1"/>
  <c r="I20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M35" i="12" l="1"/>
  <c r="M34" i="12" s="1"/>
  <c r="I16" i="12"/>
  <c r="U8" i="12"/>
  <c r="AD37" i="12"/>
  <c r="G39" i="1" s="1"/>
  <c r="G40" i="1" s="1"/>
  <c r="G25" i="1" s="1"/>
  <c r="G26" i="1" s="1"/>
  <c r="F40" i="1"/>
  <c r="Q8" i="12"/>
  <c r="K16" i="12"/>
  <c r="Q16" i="12"/>
  <c r="U16" i="12"/>
  <c r="M14" i="12"/>
  <c r="M13" i="12" s="1"/>
  <c r="M9" i="12"/>
  <c r="M8" i="12" s="1"/>
  <c r="O8" i="12"/>
  <c r="O16" i="12"/>
  <c r="K8" i="12"/>
  <c r="I8" i="12"/>
  <c r="M16" i="12"/>
  <c r="G16" i="12"/>
  <c r="I49" i="1" s="1"/>
  <c r="G8" i="12"/>
  <c r="G28" i="1" l="1"/>
  <c r="H39" i="1"/>
  <c r="G23" i="1"/>
  <c r="G24" i="1" s="1"/>
  <c r="G29" i="1" s="1"/>
  <c r="I47" i="1"/>
  <c r="G37" i="12"/>
  <c r="I39" i="1" l="1"/>
  <c r="I40" i="1" s="1"/>
  <c r="J39" i="1" s="1"/>
  <c r="J40" i="1" s="1"/>
  <c r="H40" i="1"/>
  <c r="I16" i="1"/>
  <c r="I21" i="1" s="1"/>
  <c r="I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<sst xmlns="http://schemas.openxmlformats.org/spreadsheetml/2006/main" count="229" uniqueCount="150">
  <si>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</si>
  <si>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</si>
  <si>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</si>
  <si>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</si>
  <si>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</si>
  <si>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</si>
  <si>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</si>
  <si>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</si>
  <si>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</si>
  <si>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</si>
  <si>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</si>
  <si>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</si>
  <si>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</si>
  <si>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</si>
  <si>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</si>
  <si>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</si>
  <si>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</si>
  <si>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</si>
  <si>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</si>
  <si>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</si>
  <si>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</si>
  <si>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</si>
  <si>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</si>
  <si>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</si>
  <si>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</si>
  <si>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</si>
  <si>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</si>
  <si>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</si>
  <si>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</si>
  <si>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</si>
  <si>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</si>
  <si>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</si>
  <si>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</si>
  <si>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</si>
  <si>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</si>
  <si>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</si>
  <si>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</si>
  <si>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</si>
  <si>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</si>
  <si>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</si>
  <si>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</si>
  <si>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</si>
  <si>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</si>
  <si>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</si>
  <si>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</si>
  <si>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Nodum atelier - na, s.r.o.</t>
  </si>
  <si>
    <t>Multifunkční hřiště - Lísky - 3.etapa</t>
  </si>
  <si>
    <t>Město Jablunkov</t>
  </si>
  <si>
    <t>Dukelská 144</t>
  </si>
  <si>
    <t>Jablunkov</t>
  </si>
  <si>
    <t>739 91</t>
  </si>
  <si>
    <t>00296759</t>
  </si>
  <si>
    <t>CZ00296759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</si>
  <si>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</si>
  <si>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</si>
  <si>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</si>
  <si>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</si>
  <si>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</si>
  <si>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</si>
  <si>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</si>
  <si>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</si>
  <si>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6</t>
  </si>
  <si>
    <t>Sportovní vybavení a mobiliář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</si>
  <si>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</si>
  <si>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</si>
  <si>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</si>
  <si>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</si>
  <si>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</si>
  <si>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</si>
  <si>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</si>
  <si>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</si>
  <si>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</si>
  <si>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</si>
  <si>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</si>
  <si>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</si>
  <si>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</si>
  <si>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</si>
  <si>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</si>
  <si>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</si>
  <si>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</si>
  <si>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</si>
  <si>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</si>
  <si>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</si>
  <si>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</si>
  <si>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</si>
  <si>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</si>
  <si>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</si>
  <si>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</si>
  <si>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</si>
  <si>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</si>
  <si>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</si>
  <si>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</si>
  <si>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133201101R00</t>
  </si>
  <si>
    <t>Hloubení šachet v hor.3 do 100 m3</t>
  </si>
  <si>
    <t>m3</t>
  </si>
  <si>
    <t>POL1_0</t>
  </si>
  <si>
    <t xml:space="preserve">patky k lavičce: : 0,4*0,4*0,65*4 </t>
  </si>
  <si>
    <t>VV</t>
  </si>
  <si>
    <t>162301101R00</t>
  </si>
  <si>
    <t>Vodorovné přemístění výkopku z hor.1-4 do 500 m</t>
  </si>
  <si>
    <t>171201101R00</t>
  </si>
  <si>
    <t>Uložení sypaniny do násypů nezhutněných</t>
  </si>
  <si>
    <t>275310030RAA</t>
  </si>
  <si>
    <t>Základová patka z betonu C 16/20, včetně bednění, štěrkopískový podklad 10 cm</t>
  </si>
  <si>
    <t>POL2_0</t>
  </si>
  <si>
    <t xml:space="preserve">patky k lavičce: : 0,4*0,4*0,6*4 </t>
  </si>
  <si>
    <t>SPC11</t>
  </si>
  <si>
    <t>Montáž sportovního vybavení včetně přesunu hmot</t>
  </si>
  <si>
    <t>kpl</t>
  </si>
  <si>
    <t>SPC05</t>
  </si>
  <si>
    <t xml:space="preserve"> kompletní sada pro tenis (sloupky, pouzdra, síť, wimbledon, závaží, singl tyčky)</t>
  </si>
  <si>
    <t>soubor</t>
  </si>
  <si>
    <t>SPC06</t>
  </si>
  <si>
    <t xml:space="preserve"> kompletní sada pro volejbal (sloupky, síť, pouzdra, anténky)</t>
  </si>
  <si>
    <t>SPC07</t>
  </si>
  <si>
    <t xml:space="preserve"> Al branky na malou kopanou 2x3m se zajištěním k, oplocení včetně sítě</t>
  </si>
  <si>
    <t>SPC08</t>
  </si>
  <si>
    <t xml:space="preserve"> basketbalová konstrukce s deskou a košem, montáž na oplocení</t>
  </si>
  <si>
    <t>SPC09</t>
  </si>
  <si>
    <t xml:space="preserve"> branky na florbal 1,6x1, 15m včetně sítě</t>
  </si>
  <si>
    <t>SPC10</t>
  </si>
  <si>
    <t xml:space="preserve"> branky na hokejbal, včetně sítě</t>
  </si>
  <si>
    <t>SPC12</t>
  </si>
  <si>
    <t>Montáž mobiliáře včetně přesunu hmot</t>
  </si>
  <si>
    <t>- montáž odpadkového koše na sloupek oplocení</t>
  </si>
  <si>
    <t>POP</t>
  </si>
  <si>
    <t>- kotvení lavičky se stolem do patek</t>
  </si>
  <si>
    <t>- položení stajonů na kola</t>
  </si>
  <si>
    <t>7491020</t>
  </si>
  <si>
    <t xml:space="preserve"> koš odpadkový 28 l, d=320 mm, v=850 mm, zinek+barva/dřevo, kotv. na sloup. oplocení</t>
  </si>
  <si>
    <t>kus</t>
  </si>
  <si>
    <t>POL3_0</t>
  </si>
  <si>
    <t>specifikace viz. TZ</t>
  </si>
  <si>
    <t>7491062</t>
  </si>
  <si>
    <t xml:space="preserve"> stojan na kola pozink jednostranný na 4 kola, upevnění šrouby</t>
  </si>
  <si>
    <t>7491030</t>
  </si>
  <si>
    <t xml:space="preserve"> lavička se stolem 200x1630x450 mm,  kov/dřevo, volně</t>
  </si>
  <si>
    <t>VRN1</t>
  </si>
  <si>
    <t>Mimostaveništní doprava 2%</t>
  </si>
  <si>
    <t xml:space="preserve"> </t>
  </si>
  <si>
    <t>POL99_0</t>
  </si>
  <si>
    <t/>
  </si>
  <si>
    <t>SUM</t>
  </si>
  <si>
    <t>POPUZIV</t>
  </si>
  <si>
    <t>END</t>
  </si>
  <si>
    <t>Multifunkční plocha - Lísky - 3.etapa</t>
  </si>
  <si>
    <t>Zowada Group a.s.</t>
  </si>
  <si>
    <t>Návsí 1002, 739 92 Návsí</t>
  </si>
  <si>
    <t>05092850</t>
  </si>
  <si>
    <t>CZ05092850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</si>
</sst>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1" zoomScaleNormal="100" zoomScaleSheetLayoutView="75" workbookViewId="0">
      <selection activeCell="I13" sqref="I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8" t="s">
        <v>42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 x14ac:dyDescent="0.2">
      <c r="A2" s="4"/>
      <c r="B2" s="81" t="s">
        <v>40</v>
      </c>
      <c r="C2" s="82"/>
      <c r="D2" s="83"/>
      <c r="E2" s="83" t="s">
        <v>145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5" t="s">
        <v>146</v>
      </c>
      <c r="E11" s="245"/>
      <c r="F11" s="245"/>
      <c r="G11" s="245"/>
      <c r="H11" s="28" t="s">
        <v>33</v>
      </c>
      <c r="I11" s="101" t="s">
        <v>148</v>
      </c>
      <c r="J11" s="11"/>
    </row>
    <row r="12" spans="1:15" ht="15.75" customHeight="1" x14ac:dyDescent="0.2">
      <c r="A12" s="4"/>
      <c r="B12" s="41"/>
      <c r="C12" s="26"/>
      <c r="D12" s="248" t="s">
        <v>147</v>
      </c>
      <c r="E12" s="248"/>
      <c r="F12" s="248"/>
      <c r="G12" s="248"/>
      <c r="H12" s="28" t="s">
        <v>34</v>
      </c>
      <c r="I12" s="101" t="s">
        <v>149</v>
      </c>
      <c r="J12" s="11"/>
    </row>
    <row r="13" spans="1:15" ht="15.75" customHeight="1" x14ac:dyDescent="0.2">
      <c r="A13" s="4"/>
      <c r="B13" s="42"/>
      <c r="C13" s="100"/>
      <c r="D13" s="249"/>
      <c r="E13" s="249"/>
      <c r="F13" s="249"/>
      <c r="G13" s="24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4"/>
      <c r="F15" s="244"/>
      <c r="G15" s="246"/>
      <c r="H15" s="246"/>
      <c r="I15" s="246" t="s">
        <v>28</v>
      </c>
      <c r="J15" s="247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8"/>
      <c r="F16" s="229"/>
      <c r="G16" s="228"/>
      <c r="H16" s="229"/>
      <c r="I16" s="228">
        <f>SUMIF(F47:F50,A16,I47:I50)+SUMIF(F47:F50,"PSU",I47:I50)</f>
        <v>120096.72</v>
      </c>
      <c r="J16" s="230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8"/>
      <c r="F17" s="229"/>
      <c r="G17" s="228"/>
      <c r="H17" s="229"/>
      <c r="I17" s="228">
        <f>SUMIF(F47:F50,A17,I47:I50)</f>
        <v>0</v>
      </c>
      <c r="J17" s="230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8"/>
      <c r="F18" s="229"/>
      <c r="G18" s="228"/>
      <c r="H18" s="229"/>
      <c r="I18" s="228">
        <f>SUMIF(F47:F50,A18,I47:I50)</f>
        <v>0</v>
      </c>
      <c r="J18" s="230"/>
    </row>
    <row r="19" spans="1:10" ht="23.25" customHeight="1" x14ac:dyDescent="0.2">
      <c r="A19" s="148" t="s">
        <v>63</v>
      </c>
      <c r="B19" s="149" t="s">
        <v>26</v>
      </c>
      <c r="C19" s="58"/>
      <c r="D19" s="59"/>
      <c r="E19" s="228"/>
      <c r="F19" s="229"/>
      <c r="G19" s="228"/>
      <c r="H19" s="229"/>
      <c r="I19" s="228">
        <f>SUMIF(F47:F50,A19,I47:I50)</f>
        <v>2400</v>
      </c>
      <c r="J19" s="230"/>
    </row>
    <row r="20" spans="1:10" ht="23.25" customHeight="1" x14ac:dyDescent="0.2">
      <c r="A20" s="148" t="s">
        <v>64</v>
      </c>
      <c r="B20" s="149" t="s">
        <v>27</v>
      </c>
      <c r="C20" s="58"/>
      <c r="D20" s="59"/>
      <c r="E20" s="228"/>
      <c r="F20" s="229"/>
      <c r="G20" s="228"/>
      <c r="H20" s="229"/>
      <c r="I20" s="228">
        <f>SUMIF(F47:F50,A20,I47:I50)</f>
        <v>0</v>
      </c>
      <c r="J20" s="230"/>
    </row>
    <row r="21" spans="1:10" ht="23.25" customHeight="1" x14ac:dyDescent="0.2">
      <c r="A21" s="4"/>
      <c r="B21" s="74" t="s">
        <v>28</v>
      </c>
      <c r="C21" s="75"/>
      <c r="D21" s="76"/>
      <c r="E21" s="236"/>
      <c r="F21" s="251"/>
      <c r="G21" s="236"/>
      <c r="H21" s="251"/>
      <c r="I21" s="236">
        <f>SUM(I16:J20)</f>
        <v>122496.72</v>
      </c>
      <c r="J21" s="23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122496.72</v>
      </c>
      <c r="H25" s="235"/>
      <c r="I25" s="23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25724.3112</v>
      </c>
      <c r="H26" s="242"/>
      <c r="I26" s="24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52">
        <f>ZakladDPHSniVypocet+ZakladDPHZaklVypocet</f>
        <v>122496.72</v>
      </c>
      <c r="H28" s="252"/>
      <c r="I28" s="252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50">
        <f>ZakladDPHSni+DPHSni+ZakladDPHZakl+DPHZakl+Zaokrouhleni</f>
        <v>148221.0312</v>
      </c>
      <c r="H29" s="250"/>
      <c r="I29" s="250"/>
      <c r="J29" s="126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42705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9"/>
      <c r="D39" s="220"/>
      <c r="E39" s="220"/>
      <c r="F39" s="115">
        <f>' Pol'!AC37</f>
        <v>0</v>
      </c>
      <c r="G39" s="116">
        <f>' Pol'!AD37</f>
        <v>122496.72</v>
      </c>
      <c r="H39" s="117">
        <f>(F39*SazbaDPH1/100)+(G39*SazbaDPH2/100)</f>
        <v>25724.3112</v>
      </c>
      <c r="I39" s="117">
        <f>F39+G39+H39</f>
        <v>148221.0312</v>
      </c>
      <c r="J39" s="111">
        <f>IF(CenaCelkemVypocet=0,"",I39/CenaCelkemVypocet*100)</f>
        <v>100</v>
      </c>
    </row>
    <row r="40" spans="1:10" ht="25.5" hidden="1" customHeight="1" x14ac:dyDescent="0.2">
      <c r="A40" s="104"/>
      <c r="B40" s="221" t="s">
        <v>53</v>
      </c>
      <c r="C40" s="222"/>
      <c r="D40" s="222"/>
      <c r="E40" s="223"/>
      <c r="F40" s="118">
        <f>SUMIF(A39:A39,"=1",F39:F39)</f>
        <v>0</v>
      </c>
      <c r="G40" s="119">
        <f>SUMIF(A39:A39,"=1",G39:G39)</f>
        <v>122496.72</v>
      </c>
      <c r="H40" s="119">
        <f>SUMIF(A39:A39,"=1",H39:H39)</f>
        <v>25724.3112</v>
      </c>
      <c r="I40" s="119">
        <f>SUMIF(A39:A39,"=1",I39:I39)</f>
        <v>148221.0312</v>
      </c>
      <c r="J40" s="105">
        <f>SUMIF(A39:A39,"=1",J39:J39)</f>
        <v>100</v>
      </c>
    </row>
    <row r="44" spans="1:10" ht="15.75" x14ac:dyDescent="0.25">
      <c r="B44" s="127" t="s">
        <v>55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56</v>
      </c>
      <c r="G46" s="136"/>
      <c r="H46" s="136"/>
      <c r="I46" s="224" t="s">
        <v>28</v>
      </c>
      <c r="J46" s="224"/>
    </row>
    <row r="47" spans="1:10" ht="25.5" customHeight="1" x14ac:dyDescent="0.2">
      <c r="A47" s="129"/>
      <c r="B47" s="137" t="s">
        <v>57</v>
      </c>
      <c r="C47" s="226" t="s">
        <v>58</v>
      </c>
      <c r="D47" s="227"/>
      <c r="E47" s="227"/>
      <c r="F47" s="139" t="s">
        <v>23</v>
      </c>
      <c r="G47" s="140"/>
      <c r="H47" s="140"/>
      <c r="I47" s="225">
        <f>' Pol'!G8</f>
        <v>218.72000000000003</v>
      </c>
      <c r="J47" s="225"/>
    </row>
    <row r="48" spans="1:10" ht="25.5" customHeight="1" x14ac:dyDescent="0.2">
      <c r="A48" s="129"/>
      <c r="B48" s="131" t="s">
        <v>59</v>
      </c>
      <c r="C48" s="213" t="s">
        <v>60</v>
      </c>
      <c r="D48" s="214"/>
      <c r="E48" s="214"/>
      <c r="F48" s="141" t="s">
        <v>23</v>
      </c>
      <c r="G48" s="142"/>
      <c r="H48" s="142"/>
      <c r="I48" s="212">
        <f>' Pol'!G13</f>
        <v>3648</v>
      </c>
      <c r="J48" s="212"/>
    </row>
    <row r="49" spans="1:10" ht="25.5" customHeight="1" x14ac:dyDescent="0.2">
      <c r="A49" s="129"/>
      <c r="B49" s="131" t="s">
        <v>61</v>
      </c>
      <c r="C49" s="213" t="s">
        <v>62</v>
      </c>
      <c r="D49" s="214"/>
      <c r="E49" s="214"/>
      <c r="F49" s="141" t="s">
        <v>23</v>
      </c>
      <c r="G49" s="142"/>
      <c r="H49" s="142"/>
      <c r="I49" s="212">
        <f>' Pol'!G16</f>
        <v>116230</v>
      </c>
      <c r="J49" s="212"/>
    </row>
    <row r="50" spans="1:10" ht="25.5" customHeight="1" x14ac:dyDescent="0.2">
      <c r="A50" s="129"/>
      <c r="B50" s="138" t="s">
        <v>63</v>
      </c>
      <c r="C50" s="216" t="s">
        <v>26</v>
      </c>
      <c r="D50" s="217"/>
      <c r="E50" s="217"/>
      <c r="F50" s="143" t="s">
        <v>63</v>
      </c>
      <c r="G50" s="144"/>
      <c r="H50" s="144"/>
      <c r="I50" s="215">
        <f>' Pol'!G34</f>
        <v>2400</v>
      </c>
      <c r="J50" s="215"/>
    </row>
    <row r="51" spans="1:10" ht="25.5" customHeight="1" x14ac:dyDescent="0.2">
      <c r="A51" s="130"/>
      <c r="B51" s="134" t="s">
        <v>1</v>
      </c>
      <c r="C51" s="134"/>
      <c r="D51" s="135"/>
      <c r="E51" s="135"/>
      <c r="F51" s="145"/>
      <c r="G51" s="146"/>
      <c r="H51" s="146"/>
      <c r="I51" s="218">
        <f>SUM(I47:I50)</f>
        <v>122496.72</v>
      </c>
      <c r="J51" s="218"/>
    </row>
    <row r="52" spans="1:10" x14ac:dyDescent="0.2">
      <c r="F52" s="147"/>
      <c r="G52" s="103"/>
      <c r="H52" s="147"/>
      <c r="I52" s="103"/>
      <c r="J52" s="103"/>
    </row>
    <row r="53" spans="1:10" x14ac:dyDescent="0.2">
      <c r="F53" s="147"/>
      <c r="G53" s="103"/>
      <c r="H53" s="147"/>
      <c r="I53" s="103"/>
      <c r="J53" s="103"/>
    </row>
    <row r="54" spans="1:10" x14ac:dyDescent="0.2">
      <c r="F54" s="147"/>
      <c r="G54" s="103"/>
      <c r="H54" s="147"/>
      <c r="I54" s="103"/>
      <c r="J5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="145" zoomScaleNormal="145" workbookViewId="0">
      <selection activeCell="F36" sqref="F36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66</v>
      </c>
    </row>
    <row r="2" spans="1:60" ht="24.95" customHeight="1" x14ac:dyDescent="0.2">
      <c r="A2" s="153" t="s">
        <v>65</v>
      </c>
      <c r="B2" s="151"/>
      <c r="C2" s="270" t="s">
        <v>46</v>
      </c>
      <c r="D2" s="271"/>
      <c r="E2" s="271"/>
      <c r="F2" s="271"/>
      <c r="G2" s="272"/>
      <c r="AE2" t="s">
        <v>67</v>
      </c>
    </row>
    <row r="3" spans="1:60" ht="24.95" hidden="1" customHeight="1" x14ac:dyDescent="0.2">
      <c r="A3" s="154" t="s">
        <v>7</v>
      </c>
      <c r="B3" s="152"/>
      <c r="C3" s="273"/>
      <c r="D3" s="273"/>
      <c r="E3" s="273"/>
      <c r="F3" s="273"/>
      <c r="G3" s="274"/>
      <c r="AE3" t="s">
        <v>68</v>
      </c>
    </row>
    <row r="4" spans="1:60" ht="24.95" hidden="1" customHeight="1" x14ac:dyDescent="0.2">
      <c r="A4" s="154" t="s">
        <v>8</v>
      </c>
      <c r="B4" s="152"/>
      <c r="C4" s="275"/>
      <c r="D4" s="273"/>
      <c r="E4" s="273"/>
      <c r="F4" s="273"/>
      <c r="G4" s="274"/>
      <c r="AE4" t="s">
        <v>69</v>
      </c>
    </row>
    <row r="5" spans="1:60" hidden="1" x14ac:dyDescent="0.2">
      <c r="A5" s="155" t="s">
        <v>70</v>
      </c>
      <c r="B5" s="156"/>
      <c r="C5" s="157"/>
      <c r="D5" s="158"/>
      <c r="E5" s="159"/>
      <c r="F5" s="159"/>
      <c r="G5" s="160"/>
      <c r="AE5" t="s">
        <v>71</v>
      </c>
    </row>
    <row r="6" spans="1:60" x14ac:dyDescent="0.2">
      <c r="D6" s="150"/>
    </row>
    <row r="7" spans="1:60" ht="38.25" x14ac:dyDescent="0.2">
      <c r="A7" s="166" t="s">
        <v>72</v>
      </c>
      <c r="B7" s="167" t="s">
        <v>73</v>
      </c>
      <c r="C7" s="167" t="s">
        <v>74</v>
      </c>
      <c r="D7" s="183" t="s">
        <v>75</v>
      </c>
      <c r="E7" s="166" t="s">
        <v>76</v>
      </c>
      <c r="F7" s="161" t="s">
        <v>77</v>
      </c>
      <c r="G7" s="184" t="s">
        <v>28</v>
      </c>
      <c r="H7" s="185" t="s">
        <v>29</v>
      </c>
      <c r="I7" s="185" t="s">
        <v>78</v>
      </c>
      <c r="J7" s="185" t="s">
        <v>30</v>
      </c>
      <c r="K7" s="185" t="s">
        <v>79</v>
      </c>
      <c r="L7" s="185" t="s">
        <v>80</v>
      </c>
      <c r="M7" s="185" t="s">
        <v>81</v>
      </c>
      <c r="N7" s="185" t="s">
        <v>82</v>
      </c>
      <c r="O7" s="185" t="s">
        <v>83</v>
      </c>
      <c r="P7" s="185" t="s">
        <v>84</v>
      </c>
      <c r="Q7" s="185" t="s">
        <v>85</v>
      </c>
      <c r="R7" s="185" t="s">
        <v>86</v>
      </c>
      <c r="S7" s="185" t="s">
        <v>87</v>
      </c>
      <c r="T7" s="185" t="s">
        <v>88</v>
      </c>
      <c r="U7" s="168" t="s">
        <v>89</v>
      </c>
    </row>
    <row r="8" spans="1:60" x14ac:dyDescent="0.2">
      <c r="A8" s="186" t="s">
        <v>90</v>
      </c>
      <c r="B8" s="187" t="s">
        <v>57</v>
      </c>
      <c r="C8" s="188" t="s">
        <v>58</v>
      </c>
      <c r="D8" s="189"/>
      <c r="E8" s="190"/>
      <c r="F8" s="177"/>
      <c r="G8" s="177">
        <f>SUMIF(AE9:AE12,"&lt;&gt;NOR",G9:G12)</f>
        <v>218.72000000000003</v>
      </c>
      <c r="H8" s="177"/>
      <c r="I8" s="177">
        <f>SUM(I9:I12)</f>
        <v>0</v>
      </c>
      <c r="J8" s="177"/>
      <c r="K8" s="177">
        <f>SUM(K9:K12)</f>
        <v>0</v>
      </c>
      <c r="L8" s="177"/>
      <c r="M8" s="177">
        <f>SUM(M9:M12)</f>
        <v>264.65120000000002</v>
      </c>
      <c r="N8" s="177"/>
      <c r="O8" s="177">
        <f>SUM(O9:O12)</f>
        <v>0</v>
      </c>
      <c r="P8" s="177"/>
      <c r="Q8" s="177">
        <f>SUM(Q9:Q12)</f>
        <v>0</v>
      </c>
      <c r="R8" s="177"/>
      <c r="S8" s="177"/>
      <c r="T8" s="191"/>
      <c r="U8" s="177">
        <f>SUM(U9:U12)</f>
        <v>1.31</v>
      </c>
      <c r="AE8" t="s">
        <v>91</v>
      </c>
    </row>
    <row r="9" spans="1:60" outlineLevel="1" x14ac:dyDescent="0.2">
      <c r="A9" s="163">
        <v>1</v>
      </c>
      <c r="B9" s="169" t="s">
        <v>92</v>
      </c>
      <c r="C9" s="204" t="s">
        <v>93</v>
      </c>
      <c r="D9" s="171" t="s">
        <v>94</v>
      </c>
      <c r="E9" s="174">
        <v>0.41599999999999998</v>
      </c>
      <c r="F9" s="178">
        <v>280</v>
      </c>
      <c r="G9" s="179">
        <f>ROUND(E9*F9,2)</f>
        <v>116.48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140.9408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/>
      <c r="T9" s="180">
        <v>3.1309999999999998</v>
      </c>
      <c r="U9" s="179">
        <f>ROUND(E9*T9,2)</f>
        <v>1.3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95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69"/>
      <c r="C10" s="205" t="s">
        <v>96</v>
      </c>
      <c r="D10" s="172"/>
      <c r="E10" s="175">
        <v>0.41599999999999998</v>
      </c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80"/>
      <c r="U10" s="179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97</v>
      </c>
      <c r="AF10" s="162">
        <v>0</v>
      </c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>
        <v>2</v>
      </c>
      <c r="B11" s="169" t="s">
        <v>98</v>
      </c>
      <c r="C11" s="204" t="s">
        <v>99</v>
      </c>
      <c r="D11" s="171" t="s">
        <v>94</v>
      </c>
      <c r="E11" s="174">
        <v>0.38400000000000001</v>
      </c>
      <c r="F11" s="178">
        <v>250</v>
      </c>
      <c r="G11" s="179">
        <f>ROUND(E11*F11,2)</f>
        <v>96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116.16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/>
      <c r="T11" s="180">
        <v>1.0999999999999999E-2</v>
      </c>
      <c r="U11" s="179">
        <f>ROUND(E11*T11,2)</f>
        <v>0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95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3</v>
      </c>
      <c r="B12" s="169" t="s">
        <v>100</v>
      </c>
      <c r="C12" s="204" t="s">
        <v>101</v>
      </c>
      <c r="D12" s="171" t="s">
        <v>94</v>
      </c>
      <c r="E12" s="174">
        <v>0.41599999999999998</v>
      </c>
      <c r="F12" s="178">
        <v>15</v>
      </c>
      <c r="G12" s="179">
        <f>ROUND(E12*F12,2)</f>
        <v>6.24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7.5503999999999998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/>
      <c r="T12" s="180">
        <v>3.1E-2</v>
      </c>
      <c r="U12" s="179">
        <f>ROUND(E12*T12,2)</f>
        <v>0.01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95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x14ac:dyDescent="0.2">
      <c r="A13" s="164" t="s">
        <v>90</v>
      </c>
      <c r="B13" s="170" t="s">
        <v>59</v>
      </c>
      <c r="C13" s="206" t="s">
        <v>60</v>
      </c>
      <c r="D13" s="173"/>
      <c r="E13" s="176"/>
      <c r="F13" s="181"/>
      <c r="G13" s="181">
        <f>SUMIF(AE14:AE15,"&lt;&gt;NOR",G14:G15)</f>
        <v>3648</v>
      </c>
      <c r="H13" s="181"/>
      <c r="I13" s="181">
        <f>SUM(I14:I15)</f>
        <v>0</v>
      </c>
      <c r="J13" s="181"/>
      <c r="K13" s="181">
        <f>SUM(K14:K15)</f>
        <v>0</v>
      </c>
      <c r="L13" s="181"/>
      <c r="M13" s="181">
        <f>SUM(M14:M15)</f>
        <v>4414.08</v>
      </c>
      <c r="N13" s="181"/>
      <c r="O13" s="181">
        <f>SUM(O14:O15)</f>
        <v>1.1299999999999999</v>
      </c>
      <c r="P13" s="181"/>
      <c r="Q13" s="181">
        <f>SUM(Q14:Q15)</f>
        <v>0</v>
      </c>
      <c r="R13" s="181"/>
      <c r="S13" s="181"/>
      <c r="T13" s="182"/>
      <c r="U13" s="181">
        <f>SUM(U14:U15)</f>
        <v>3.71</v>
      </c>
      <c r="AE13" t="s">
        <v>91</v>
      </c>
    </row>
    <row r="14" spans="1:60" ht="22.5" outlineLevel="1" x14ac:dyDescent="0.2">
      <c r="A14" s="163">
        <v>4</v>
      </c>
      <c r="B14" s="169" t="s">
        <v>102</v>
      </c>
      <c r="C14" s="204" t="s">
        <v>103</v>
      </c>
      <c r="D14" s="171" t="s">
        <v>94</v>
      </c>
      <c r="E14" s="174">
        <v>0.38400000000000001</v>
      </c>
      <c r="F14" s="178">
        <v>9500</v>
      </c>
      <c r="G14" s="179">
        <f>ROUND(E14*F14,2)</f>
        <v>3648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4414.08</v>
      </c>
      <c r="N14" s="179">
        <v>2.93634</v>
      </c>
      <c r="O14" s="179">
        <f>ROUND(E14*N14,2)</f>
        <v>1.1299999999999999</v>
      </c>
      <c r="P14" s="179">
        <v>0</v>
      </c>
      <c r="Q14" s="179">
        <f>ROUND(E14*P14,2)</f>
        <v>0</v>
      </c>
      <c r="R14" s="179"/>
      <c r="S14" s="179"/>
      <c r="T14" s="180">
        <v>9.66296</v>
      </c>
      <c r="U14" s="179">
        <f>ROUND(E14*T14,2)</f>
        <v>3.71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104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/>
      <c r="B15" s="169"/>
      <c r="C15" s="205" t="s">
        <v>105</v>
      </c>
      <c r="D15" s="172"/>
      <c r="E15" s="175">
        <v>0.38400000000000001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80"/>
      <c r="U15" s="179"/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97</v>
      </c>
      <c r="AF15" s="162">
        <v>0</v>
      </c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x14ac:dyDescent="0.2">
      <c r="A16" s="164" t="s">
        <v>90</v>
      </c>
      <c r="B16" s="170" t="s">
        <v>61</v>
      </c>
      <c r="C16" s="206" t="s">
        <v>62</v>
      </c>
      <c r="D16" s="173"/>
      <c r="E16" s="176"/>
      <c r="F16" s="181"/>
      <c r="G16" s="181">
        <f>SUMIF(AE17:AE33,"&lt;&gt;NOR",G17:G33)</f>
        <v>116230</v>
      </c>
      <c r="H16" s="181"/>
      <c r="I16" s="181">
        <f>SUM(I17:I33)</f>
        <v>0</v>
      </c>
      <c r="J16" s="181"/>
      <c r="K16" s="181">
        <f>SUM(K17:K33)</f>
        <v>0</v>
      </c>
      <c r="L16" s="181"/>
      <c r="M16" s="181">
        <f>SUM(M17:M33)</f>
        <v>140638.29999999999</v>
      </c>
      <c r="N16" s="181"/>
      <c r="O16" s="181">
        <f>SUM(O17:O33)</f>
        <v>0.18</v>
      </c>
      <c r="P16" s="181"/>
      <c r="Q16" s="181">
        <f>SUM(Q17:Q33)</f>
        <v>0</v>
      </c>
      <c r="R16" s="181"/>
      <c r="S16" s="181"/>
      <c r="T16" s="182"/>
      <c r="U16" s="181">
        <f>SUM(U17:U33)</f>
        <v>0</v>
      </c>
      <c r="AE16" t="s">
        <v>91</v>
      </c>
    </row>
    <row r="17" spans="1:60" outlineLevel="1" x14ac:dyDescent="0.2">
      <c r="A17" s="163">
        <v>5</v>
      </c>
      <c r="B17" s="169" t="s">
        <v>106</v>
      </c>
      <c r="C17" s="204" t="s">
        <v>107</v>
      </c>
      <c r="D17" s="171" t="s">
        <v>108</v>
      </c>
      <c r="E17" s="174">
        <v>1</v>
      </c>
      <c r="F17" s="178">
        <v>13200</v>
      </c>
      <c r="G17" s="179">
        <f t="shared" ref="G17:G24" si="0">ROUND(E17*F17,2)</f>
        <v>13200</v>
      </c>
      <c r="H17" s="178"/>
      <c r="I17" s="179">
        <f t="shared" ref="I17:I24" si="1">ROUND(E17*H17,2)</f>
        <v>0</v>
      </c>
      <c r="J17" s="178"/>
      <c r="K17" s="179">
        <f t="shared" ref="K17:K24" si="2">ROUND(E17*J17,2)</f>
        <v>0</v>
      </c>
      <c r="L17" s="179">
        <v>21</v>
      </c>
      <c r="M17" s="179">
        <f t="shared" ref="M17:M24" si="3">G17*(1+L17/100)</f>
        <v>15972</v>
      </c>
      <c r="N17" s="179">
        <v>0</v>
      </c>
      <c r="O17" s="179">
        <f t="shared" ref="O17:O24" si="4">ROUND(E17*N17,2)</f>
        <v>0</v>
      </c>
      <c r="P17" s="179">
        <v>0</v>
      </c>
      <c r="Q17" s="179">
        <f t="shared" ref="Q17:Q24" si="5">ROUND(E17*P17,2)</f>
        <v>0</v>
      </c>
      <c r="R17" s="179"/>
      <c r="S17" s="179"/>
      <c r="T17" s="180">
        <v>0</v>
      </c>
      <c r="U17" s="179">
        <f t="shared" ref="U17:U24" si="6">ROUND(E17*T17,2)</f>
        <v>0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95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ht="22.5" outlineLevel="1" x14ac:dyDescent="0.2">
      <c r="A18" s="163">
        <v>6</v>
      </c>
      <c r="B18" s="169" t="s">
        <v>109</v>
      </c>
      <c r="C18" s="204" t="s">
        <v>110</v>
      </c>
      <c r="D18" s="171" t="s">
        <v>111</v>
      </c>
      <c r="E18" s="174">
        <v>1</v>
      </c>
      <c r="F18" s="178">
        <v>12650</v>
      </c>
      <c r="G18" s="179">
        <f t="shared" si="0"/>
        <v>12650</v>
      </c>
      <c r="H18" s="178"/>
      <c r="I18" s="179">
        <f t="shared" si="1"/>
        <v>0</v>
      </c>
      <c r="J18" s="178"/>
      <c r="K18" s="179">
        <f t="shared" si="2"/>
        <v>0</v>
      </c>
      <c r="L18" s="179">
        <v>21</v>
      </c>
      <c r="M18" s="179">
        <f t="shared" si="3"/>
        <v>15306.5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/>
      <c r="T18" s="180">
        <v>0</v>
      </c>
      <c r="U18" s="179">
        <f t="shared" si="6"/>
        <v>0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95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ht="22.5" outlineLevel="1" x14ac:dyDescent="0.2">
      <c r="A19" s="163">
        <v>7</v>
      </c>
      <c r="B19" s="169" t="s">
        <v>112</v>
      </c>
      <c r="C19" s="204" t="s">
        <v>113</v>
      </c>
      <c r="D19" s="171" t="s">
        <v>111</v>
      </c>
      <c r="E19" s="174">
        <v>1</v>
      </c>
      <c r="F19" s="178">
        <v>11880</v>
      </c>
      <c r="G19" s="179">
        <f t="shared" si="0"/>
        <v>11880</v>
      </c>
      <c r="H19" s="178"/>
      <c r="I19" s="179">
        <f t="shared" si="1"/>
        <v>0</v>
      </c>
      <c r="J19" s="178"/>
      <c r="K19" s="179">
        <f t="shared" si="2"/>
        <v>0</v>
      </c>
      <c r="L19" s="179">
        <v>21</v>
      </c>
      <c r="M19" s="179">
        <f t="shared" si="3"/>
        <v>14374.8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/>
      <c r="T19" s="180">
        <v>0</v>
      </c>
      <c r="U19" s="179">
        <f t="shared" si="6"/>
        <v>0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95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ht="22.5" outlineLevel="1" x14ac:dyDescent="0.2">
      <c r="A20" s="163">
        <v>8</v>
      </c>
      <c r="B20" s="169" t="s">
        <v>114</v>
      </c>
      <c r="C20" s="204" t="s">
        <v>115</v>
      </c>
      <c r="D20" s="171" t="s">
        <v>111</v>
      </c>
      <c r="E20" s="174">
        <v>1</v>
      </c>
      <c r="F20" s="178">
        <v>14850</v>
      </c>
      <c r="G20" s="179">
        <f t="shared" si="0"/>
        <v>14850</v>
      </c>
      <c r="H20" s="178"/>
      <c r="I20" s="179">
        <f t="shared" si="1"/>
        <v>0</v>
      </c>
      <c r="J20" s="178"/>
      <c r="K20" s="179">
        <f t="shared" si="2"/>
        <v>0</v>
      </c>
      <c r="L20" s="179">
        <v>21</v>
      </c>
      <c r="M20" s="179">
        <f t="shared" si="3"/>
        <v>17968.5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79"/>
      <c r="S20" s="179"/>
      <c r="T20" s="180">
        <v>0</v>
      </c>
      <c r="U20" s="179">
        <f t="shared" si="6"/>
        <v>0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95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ht="22.5" outlineLevel="1" x14ac:dyDescent="0.2">
      <c r="A21" s="163">
        <v>9</v>
      </c>
      <c r="B21" s="169" t="s">
        <v>116</v>
      </c>
      <c r="C21" s="204" t="s">
        <v>117</v>
      </c>
      <c r="D21" s="171" t="s">
        <v>111</v>
      </c>
      <c r="E21" s="174">
        <v>1</v>
      </c>
      <c r="F21" s="178">
        <v>19250</v>
      </c>
      <c r="G21" s="179">
        <f t="shared" si="0"/>
        <v>19250</v>
      </c>
      <c r="H21" s="178"/>
      <c r="I21" s="179">
        <f t="shared" si="1"/>
        <v>0</v>
      </c>
      <c r="J21" s="178"/>
      <c r="K21" s="179">
        <f t="shared" si="2"/>
        <v>0</v>
      </c>
      <c r="L21" s="179">
        <v>21</v>
      </c>
      <c r="M21" s="179">
        <f t="shared" si="3"/>
        <v>23292.5</v>
      </c>
      <c r="N21" s="179">
        <v>0</v>
      </c>
      <c r="O21" s="179">
        <f t="shared" si="4"/>
        <v>0</v>
      </c>
      <c r="P21" s="179">
        <v>0</v>
      </c>
      <c r="Q21" s="179">
        <f t="shared" si="5"/>
        <v>0</v>
      </c>
      <c r="R21" s="179"/>
      <c r="S21" s="179"/>
      <c r="T21" s="180">
        <v>0</v>
      </c>
      <c r="U21" s="179">
        <f t="shared" si="6"/>
        <v>0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95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10</v>
      </c>
      <c r="B22" s="169" t="s">
        <v>118</v>
      </c>
      <c r="C22" s="204" t="s">
        <v>119</v>
      </c>
      <c r="D22" s="171" t="s">
        <v>111</v>
      </c>
      <c r="E22" s="174">
        <v>1</v>
      </c>
      <c r="F22" s="178">
        <v>3850</v>
      </c>
      <c r="G22" s="179">
        <f t="shared" si="0"/>
        <v>3850</v>
      </c>
      <c r="H22" s="178"/>
      <c r="I22" s="179">
        <f t="shared" si="1"/>
        <v>0</v>
      </c>
      <c r="J22" s="178"/>
      <c r="K22" s="179">
        <f t="shared" si="2"/>
        <v>0</v>
      </c>
      <c r="L22" s="179">
        <v>21</v>
      </c>
      <c r="M22" s="179">
        <f t="shared" si="3"/>
        <v>4658.5</v>
      </c>
      <c r="N22" s="179">
        <v>0</v>
      </c>
      <c r="O22" s="179">
        <f t="shared" si="4"/>
        <v>0</v>
      </c>
      <c r="P22" s="179">
        <v>0</v>
      </c>
      <c r="Q22" s="179">
        <f t="shared" si="5"/>
        <v>0</v>
      </c>
      <c r="R22" s="179"/>
      <c r="S22" s="179"/>
      <c r="T22" s="180">
        <v>0</v>
      </c>
      <c r="U22" s="179">
        <f t="shared" si="6"/>
        <v>0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95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>
        <v>11</v>
      </c>
      <c r="B23" s="169" t="s">
        <v>120</v>
      </c>
      <c r="C23" s="204" t="s">
        <v>121</v>
      </c>
      <c r="D23" s="171" t="s">
        <v>111</v>
      </c>
      <c r="E23" s="174">
        <v>1</v>
      </c>
      <c r="F23" s="178">
        <v>12650</v>
      </c>
      <c r="G23" s="179">
        <f t="shared" si="0"/>
        <v>12650</v>
      </c>
      <c r="H23" s="178"/>
      <c r="I23" s="179">
        <f t="shared" si="1"/>
        <v>0</v>
      </c>
      <c r="J23" s="178"/>
      <c r="K23" s="179">
        <f t="shared" si="2"/>
        <v>0</v>
      </c>
      <c r="L23" s="179">
        <v>21</v>
      </c>
      <c r="M23" s="179">
        <f t="shared" si="3"/>
        <v>15306.5</v>
      </c>
      <c r="N23" s="179">
        <v>0</v>
      </c>
      <c r="O23" s="179">
        <f t="shared" si="4"/>
        <v>0</v>
      </c>
      <c r="P23" s="179">
        <v>0</v>
      </c>
      <c r="Q23" s="179">
        <f t="shared" si="5"/>
        <v>0</v>
      </c>
      <c r="R23" s="179"/>
      <c r="S23" s="179"/>
      <c r="T23" s="180">
        <v>0</v>
      </c>
      <c r="U23" s="179">
        <f t="shared" si="6"/>
        <v>0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95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12</v>
      </c>
      <c r="B24" s="169" t="s">
        <v>122</v>
      </c>
      <c r="C24" s="204" t="s">
        <v>123</v>
      </c>
      <c r="D24" s="171" t="s">
        <v>108</v>
      </c>
      <c r="E24" s="174">
        <v>1</v>
      </c>
      <c r="F24" s="178">
        <v>3000</v>
      </c>
      <c r="G24" s="179">
        <f t="shared" si="0"/>
        <v>3000</v>
      </c>
      <c r="H24" s="178"/>
      <c r="I24" s="179">
        <f t="shared" si="1"/>
        <v>0</v>
      </c>
      <c r="J24" s="178"/>
      <c r="K24" s="179">
        <f t="shared" si="2"/>
        <v>0</v>
      </c>
      <c r="L24" s="179">
        <v>21</v>
      </c>
      <c r="M24" s="179">
        <f t="shared" si="3"/>
        <v>3630</v>
      </c>
      <c r="N24" s="179">
        <v>0</v>
      </c>
      <c r="O24" s="179">
        <f t="shared" si="4"/>
        <v>0</v>
      </c>
      <c r="P24" s="179">
        <v>0</v>
      </c>
      <c r="Q24" s="179">
        <f t="shared" si="5"/>
        <v>0</v>
      </c>
      <c r="R24" s="179"/>
      <c r="S24" s="179"/>
      <c r="T24" s="180">
        <v>0</v>
      </c>
      <c r="U24" s="179">
        <f t="shared" si="6"/>
        <v>0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95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/>
      <c r="B25" s="169"/>
      <c r="C25" s="276" t="s">
        <v>124</v>
      </c>
      <c r="D25" s="277"/>
      <c r="E25" s="278"/>
      <c r="F25" s="279"/>
      <c r="G25" s="280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80"/>
      <c r="U25" s="179"/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125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5" t="str">
        <f>C25</f>
        <v>- montáž odpadkového koše na sloupek oplocení</v>
      </c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/>
      <c r="B26" s="169"/>
      <c r="C26" s="276" t="s">
        <v>126</v>
      </c>
      <c r="D26" s="277"/>
      <c r="E26" s="278"/>
      <c r="F26" s="279"/>
      <c r="G26" s="280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80"/>
      <c r="U26" s="179"/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125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5" t="str">
        <f>C26</f>
        <v>- kotvení lavičky se stolem do patek</v>
      </c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/>
      <c r="B27" s="169"/>
      <c r="C27" s="276" t="s">
        <v>127</v>
      </c>
      <c r="D27" s="277"/>
      <c r="E27" s="278"/>
      <c r="F27" s="279"/>
      <c r="G27" s="280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80"/>
      <c r="U27" s="179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125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5" t="str">
        <f>C27</f>
        <v>- položení stajonů na kola</v>
      </c>
      <c r="BB27" s="162"/>
      <c r="BC27" s="162"/>
      <c r="BD27" s="162"/>
      <c r="BE27" s="162"/>
      <c r="BF27" s="162"/>
      <c r="BG27" s="162"/>
      <c r="BH27" s="162"/>
    </row>
    <row r="28" spans="1:60" ht="22.5" outlineLevel="1" x14ac:dyDescent="0.2">
      <c r="A28" s="163">
        <v>13</v>
      </c>
      <c r="B28" s="169" t="s">
        <v>128</v>
      </c>
      <c r="C28" s="204" t="s">
        <v>129</v>
      </c>
      <c r="D28" s="171" t="s">
        <v>130</v>
      </c>
      <c r="E28" s="174">
        <v>1</v>
      </c>
      <c r="F28" s="178">
        <v>3500</v>
      </c>
      <c r="G28" s="179">
        <f>ROUND(E28*F28,2)</f>
        <v>3500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4235</v>
      </c>
      <c r="N28" s="179">
        <v>1.54E-2</v>
      </c>
      <c r="O28" s="179">
        <f>ROUND(E28*N28,2)</f>
        <v>0.02</v>
      </c>
      <c r="P28" s="179">
        <v>0</v>
      </c>
      <c r="Q28" s="179">
        <f>ROUND(E28*P28,2)</f>
        <v>0</v>
      </c>
      <c r="R28" s="179"/>
      <c r="S28" s="179"/>
      <c r="T28" s="180">
        <v>0</v>
      </c>
      <c r="U28" s="179">
        <f>ROUND(E28*T28,2)</f>
        <v>0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131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/>
      <c r="B29" s="169"/>
      <c r="C29" s="276" t="s">
        <v>132</v>
      </c>
      <c r="D29" s="277"/>
      <c r="E29" s="278"/>
      <c r="F29" s="279"/>
      <c r="G29" s="280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80"/>
      <c r="U29" s="179"/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125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5" t="str">
        <f>C29</f>
        <v>specifikace viz. TZ</v>
      </c>
      <c r="BB29" s="162"/>
      <c r="BC29" s="162"/>
      <c r="BD29" s="162"/>
      <c r="BE29" s="162"/>
      <c r="BF29" s="162"/>
      <c r="BG29" s="162"/>
      <c r="BH29" s="162"/>
    </row>
    <row r="30" spans="1:60" ht="22.5" outlineLevel="1" x14ac:dyDescent="0.2">
      <c r="A30" s="163">
        <v>14</v>
      </c>
      <c r="B30" s="169" t="s">
        <v>133</v>
      </c>
      <c r="C30" s="204" t="s">
        <v>134</v>
      </c>
      <c r="D30" s="171" t="s">
        <v>130</v>
      </c>
      <c r="E30" s="174">
        <v>3</v>
      </c>
      <c r="F30" s="178">
        <v>1800</v>
      </c>
      <c r="G30" s="179">
        <f>ROUND(E30*F30,2)</f>
        <v>5400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6534</v>
      </c>
      <c r="N30" s="179">
        <v>1.54E-2</v>
      </c>
      <c r="O30" s="179">
        <f>ROUND(E30*N30,2)</f>
        <v>0.05</v>
      </c>
      <c r="P30" s="179">
        <v>0</v>
      </c>
      <c r="Q30" s="179">
        <f>ROUND(E30*P30,2)</f>
        <v>0</v>
      </c>
      <c r="R30" s="179"/>
      <c r="S30" s="179"/>
      <c r="T30" s="180">
        <v>0</v>
      </c>
      <c r="U30" s="179">
        <f>ROUND(E30*T30,2)</f>
        <v>0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131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/>
      <c r="B31" s="169"/>
      <c r="C31" s="276" t="s">
        <v>132</v>
      </c>
      <c r="D31" s="277"/>
      <c r="E31" s="278"/>
      <c r="F31" s="279"/>
      <c r="G31" s="280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80"/>
      <c r="U31" s="179"/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125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5" t="str">
        <f>C31</f>
        <v>specifikace viz. TZ</v>
      </c>
      <c r="BB31" s="162"/>
      <c r="BC31" s="162"/>
      <c r="BD31" s="162"/>
      <c r="BE31" s="162"/>
      <c r="BF31" s="162"/>
      <c r="BG31" s="162"/>
      <c r="BH31" s="162"/>
    </row>
    <row r="32" spans="1:60" ht="22.5" outlineLevel="1" x14ac:dyDescent="0.2">
      <c r="A32" s="163">
        <v>15</v>
      </c>
      <c r="B32" s="169" t="s">
        <v>135</v>
      </c>
      <c r="C32" s="204" t="s">
        <v>136</v>
      </c>
      <c r="D32" s="171" t="s">
        <v>130</v>
      </c>
      <c r="E32" s="174">
        <v>2</v>
      </c>
      <c r="F32" s="178">
        <v>8000</v>
      </c>
      <c r="G32" s="179">
        <f>ROUND(E32*F32,2)</f>
        <v>16000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19360</v>
      </c>
      <c r="N32" s="179">
        <v>5.6000000000000001E-2</v>
      </c>
      <c r="O32" s="179">
        <f>ROUND(E32*N32,2)</f>
        <v>0.11</v>
      </c>
      <c r="P32" s="179">
        <v>0</v>
      </c>
      <c r="Q32" s="179">
        <f>ROUND(E32*P32,2)</f>
        <v>0</v>
      </c>
      <c r="R32" s="179"/>
      <c r="S32" s="179"/>
      <c r="T32" s="180">
        <v>0</v>
      </c>
      <c r="U32" s="179">
        <f>ROUND(E32*T32,2)</f>
        <v>0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131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/>
      <c r="B33" s="169"/>
      <c r="C33" s="276" t="s">
        <v>132</v>
      </c>
      <c r="D33" s="277"/>
      <c r="E33" s="278"/>
      <c r="F33" s="279"/>
      <c r="G33" s="280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80"/>
      <c r="U33" s="179"/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125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5" t="str">
        <f>C33</f>
        <v>specifikace viz. TZ</v>
      </c>
      <c r="BB33" s="162"/>
      <c r="BC33" s="162"/>
      <c r="BD33" s="162"/>
      <c r="BE33" s="162"/>
      <c r="BF33" s="162"/>
      <c r="BG33" s="162"/>
      <c r="BH33" s="162"/>
    </row>
    <row r="34" spans="1:60" x14ac:dyDescent="0.2">
      <c r="A34" s="164" t="s">
        <v>90</v>
      </c>
      <c r="B34" s="170" t="s">
        <v>63</v>
      </c>
      <c r="C34" s="206" t="s">
        <v>26</v>
      </c>
      <c r="D34" s="173"/>
      <c r="E34" s="176"/>
      <c r="F34" s="181"/>
      <c r="G34" s="181">
        <f>SUMIF(AE35:AE35,"&lt;&gt;NOR",G35:G35)</f>
        <v>2400</v>
      </c>
      <c r="H34" s="181"/>
      <c r="I34" s="181">
        <f>SUM(I35:I35)</f>
        <v>0</v>
      </c>
      <c r="J34" s="181"/>
      <c r="K34" s="181">
        <f>SUM(K35:K35)</f>
        <v>0</v>
      </c>
      <c r="L34" s="181"/>
      <c r="M34" s="181">
        <f>SUM(M35:M35)</f>
        <v>2904</v>
      </c>
      <c r="N34" s="181"/>
      <c r="O34" s="181">
        <f>SUM(O35:O35)</f>
        <v>0</v>
      </c>
      <c r="P34" s="181"/>
      <c r="Q34" s="181">
        <f>SUM(Q35:Q35)</f>
        <v>0</v>
      </c>
      <c r="R34" s="181"/>
      <c r="S34" s="181"/>
      <c r="T34" s="182"/>
      <c r="U34" s="181">
        <f>SUM(U35:U35)</f>
        <v>0</v>
      </c>
      <c r="AE34" t="s">
        <v>91</v>
      </c>
    </row>
    <row r="35" spans="1:60" outlineLevel="1" x14ac:dyDescent="0.2">
      <c r="A35" s="192">
        <v>16</v>
      </c>
      <c r="B35" s="193" t="s">
        <v>137</v>
      </c>
      <c r="C35" s="207" t="s">
        <v>138</v>
      </c>
      <c r="D35" s="194" t="s">
        <v>139</v>
      </c>
      <c r="E35" s="195">
        <v>1</v>
      </c>
      <c r="F35" s="196">
        <v>2400</v>
      </c>
      <c r="G35" s="197">
        <f>ROUND(E35*F35,2)</f>
        <v>2400</v>
      </c>
      <c r="H35" s="196"/>
      <c r="I35" s="197">
        <f>ROUND(E35*H35,2)</f>
        <v>0</v>
      </c>
      <c r="J35" s="196"/>
      <c r="K35" s="197">
        <f>ROUND(E35*J35,2)</f>
        <v>0</v>
      </c>
      <c r="L35" s="197">
        <v>21</v>
      </c>
      <c r="M35" s="197">
        <f>G35*(1+L35/100)</f>
        <v>2904</v>
      </c>
      <c r="N35" s="197">
        <v>0</v>
      </c>
      <c r="O35" s="197">
        <f>ROUND(E35*N35,2)</f>
        <v>0</v>
      </c>
      <c r="P35" s="197">
        <v>0</v>
      </c>
      <c r="Q35" s="197">
        <f>ROUND(E35*P35,2)</f>
        <v>0</v>
      </c>
      <c r="R35" s="197"/>
      <c r="S35" s="197"/>
      <c r="T35" s="198">
        <v>0</v>
      </c>
      <c r="U35" s="197">
        <f>ROUND(E35*T35,2)</f>
        <v>0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140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x14ac:dyDescent="0.2">
      <c r="A36" s="6"/>
      <c r="B36" s="7" t="s">
        <v>141</v>
      </c>
      <c r="C36" s="208" t="s">
        <v>141</v>
      </c>
      <c r="D36" s="9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C36">
        <v>15</v>
      </c>
      <c r="AD36">
        <v>21</v>
      </c>
    </row>
    <row r="37" spans="1:60" x14ac:dyDescent="0.2">
      <c r="A37" s="199"/>
      <c r="B37" s="200">
        <v>26</v>
      </c>
      <c r="C37" s="209" t="s">
        <v>141</v>
      </c>
      <c r="D37" s="201"/>
      <c r="E37" s="202"/>
      <c r="F37" s="202"/>
      <c r="G37" s="203">
        <f>G8+G13+G16+G34</f>
        <v>122496.72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C37">
        <f>SUMIF(L7:L35,AC36,G7:G35)</f>
        <v>0</v>
      </c>
      <c r="AD37">
        <f>SUMIF(L7:L35,AD36,G7:G35)</f>
        <v>122496.72</v>
      </c>
      <c r="AE37" t="s">
        <v>142</v>
      </c>
    </row>
    <row r="38" spans="1:60" x14ac:dyDescent="0.2">
      <c r="A38" s="6"/>
      <c r="B38" s="7" t="s">
        <v>141</v>
      </c>
      <c r="C38" s="208" t="s">
        <v>141</v>
      </c>
      <c r="D38" s="9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60" x14ac:dyDescent="0.2">
      <c r="A39" s="6"/>
      <c r="B39" s="7" t="s">
        <v>141</v>
      </c>
      <c r="C39" s="208" t="s">
        <v>141</v>
      </c>
      <c r="D39" s="9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 x14ac:dyDescent="0.2">
      <c r="A40" s="281">
        <v>33</v>
      </c>
      <c r="B40" s="281"/>
      <c r="C40" s="282"/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257"/>
      <c r="B41" s="258"/>
      <c r="C41" s="259"/>
      <c r="D41" s="258"/>
      <c r="E41" s="258"/>
      <c r="F41" s="258"/>
      <c r="G41" s="260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E41" t="s">
        <v>143</v>
      </c>
    </row>
    <row r="42" spans="1:60" x14ac:dyDescent="0.2">
      <c r="A42" s="261"/>
      <c r="B42" s="262"/>
      <c r="C42" s="263"/>
      <c r="D42" s="262"/>
      <c r="E42" s="262"/>
      <c r="F42" s="262"/>
      <c r="G42" s="264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61"/>
      <c r="B43" s="262"/>
      <c r="C43" s="263"/>
      <c r="D43" s="262"/>
      <c r="E43" s="262"/>
      <c r="F43" s="262"/>
      <c r="G43" s="264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61"/>
      <c r="B44" s="262"/>
      <c r="C44" s="263"/>
      <c r="D44" s="262"/>
      <c r="E44" s="262"/>
      <c r="F44" s="262"/>
      <c r="G44" s="264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65"/>
      <c r="B45" s="266"/>
      <c r="C45" s="267"/>
      <c r="D45" s="266"/>
      <c r="E45" s="266"/>
      <c r="F45" s="266"/>
      <c r="G45" s="268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6"/>
      <c r="B46" s="7" t="s">
        <v>141</v>
      </c>
      <c r="C46" s="208" t="s">
        <v>141</v>
      </c>
      <c r="D46" s="9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C47" s="210"/>
      <c r="D47" s="150"/>
      <c r="AE47" t="s">
        <v>144</v>
      </c>
    </row>
    <row r="48" spans="1:60" x14ac:dyDescent="0.2">
      <c r="D48" s="150"/>
    </row>
    <row r="49" spans="4:4" x14ac:dyDescent="0.2">
      <c r="D49" s="150"/>
    </row>
    <row r="50" spans="4:4" x14ac:dyDescent="0.2">
      <c r="D50" s="150"/>
    </row>
    <row r="51" spans="4:4" x14ac:dyDescent="0.2">
      <c r="D51" s="150"/>
    </row>
    <row r="52" spans="4:4" x14ac:dyDescent="0.2">
      <c r="D52" s="150"/>
    </row>
    <row r="53" spans="4:4" x14ac:dyDescent="0.2">
      <c r="D53" s="150"/>
    </row>
    <row r="54" spans="4:4" x14ac:dyDescent="0.2">
      <c r="D54" s="150"/>
    </row>
    <row r="55" spans="4:4" x14ac:dyDescent="0.2">
      <c r="D55" s="150"/>
    </row>
    <row r="56" spans="4:4" x14ac:dyDescent="0.2">
      <c r="D56" s="150"/>
    </row>
    <row r="57" spans="4:4" x14ac:dyDescent="0.2">
      <c r="D57" s="150"/>
    </row>
    <row r="58" spans="4:4" x14ac:dyDescent="0.2">
      <c r="D58" s="150"/>
    </row>
    <row r="59" spans="4:4" x14ac:dyDescent="0.2">
      <c r="D59" s="150"/>
    </row>
    <row r="60" spans="4:4" x14ac:dyDescent="0.2">
      <c r="D60" s="150"/>
    </row>
    <row r="61" spans="4:4" x14ac:dyDescent="0.2">
      <c r="D61" s="150"/>
    </row>
    <row r="62" spans="4:4" x14ac:dyDescent="0.2">
      <c r="D62" s="150"/>
    </row>
    <row r="63" spans="4:4" x14ac:dyDescent="0.2">
      <c r="D63" s="150"/>
    </row>
    <row r="64" spans="4:4" x14ac:dyDescent="0.2">
      <c r="D64" s="150"/>
    </row>
    <row r="65" spans="4:4" x14ac:dyDescent="0.2">
      <c r="D65" s="150"/>
    </row>
    <row r="66" spans="4:4" x14ac:dyDescent="0.2">
      <c r="D66" s="150"/>
    </row>
    <row r="67" spans="4:4" x14ac:dyDescent="0.2">
      <c r="D67" s="150"/>
    </row>
    <row r="68" spans="4:4" x14ac:dyDescent="0.2">
      <c r="D68" s="150"/>
    </row>
    <row r="69" spans="4:4" x14ac:dyDescent="0.2">
      <c r="D69" s="150"/>
    </row>
    <row r="70" spans="4:4" x14ac:dyDescent="0.2">
      <c r="D70" s="150"/>
    </row>
    <row r="71" spans="4:4" x14ac:dyDescent="0.2">
      <c r="D71" s="150"/>
    </row>
    <row r="72" spans="4:4" x14ac:dyDescent="0.2">
      <c r="D72" s="150"/>
    </row>
    <row r="73" spans="4:4" x14ac:dyDescent="0.2">
      <c r="D73" s="150"/>
    </row>
    <row r="74" spans="4:4" x14ac:dyDescent="0.2">
      <c r="D74" s="150"/>
    </row>
    <row r="75" spans="4:4" x14ac:dyDescent="0.2">
      <c r="D75" s="150"/>
    </row>
    <row r="76" spans="4:4" x14ac:dyDescent="0.2">
      <c r="D76" s="150"/>
    </row>
    <row r="77" spans="4:4" x14ac:dyDescent="0.2">
      <c r="D77" s="150"/>
    </row>
    <row r="78" spans="4:4" x14ac:dyDescent="0.2">
      <c r="D78" s="150"/>
    </row>
    <row r="79" spans="4:4" x14ac:dyDescent="0.2">
      <c r="D79" s="150"/>
    </row>
    <row r="80" spans="4:4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12">
    <mergeCell ref="A41:G45"/>
    <mergeCell ref="A1:G1"/>
    <mergeCell ref="C2:G2"/>
    <mergeCell ref="C3:G3"/>
    <mergeCell ref="C4:G4"/>
    <mergeCell ref="C25:G25"/>
    <mergeCell ref="C26:G26"/>
    <mergeCell ref="C27:G27"/>
    <mergeCell ref="C29:G29"/>
    <mergeCell ref="C31:G31"/>
    <mergeCell ref="C33:G33"/>
    <mergeCell ref="A40:C4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Pyszko</cp:lastModifiedBy>
  <cp:lastPrinted>2016-12-16T08:00:07Z</cp:lastPrinted>
  <dcterms:created xsi:type="dcterms:W3CDTF">2009-04-08T07:15:50Z</dcterms:created>
  <dcterms:modified xsi:type="dcterms:W3CDTF">2018-06-20T05:20:36Z</dcterms:modified>
</cp:coreProperties>
</file>